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525" windowWidth="10200" windowHeight="7635" activeTab="0"/>
  </bookViews>
  <sheets>
    <sheet name="TONG" sheetId="1" r:id="rId1"/>
  </sheets>
  <definedNames>
    <definedName name="_xlnm.Print_Titles" localSheetId="0">'TONG'!$4:$6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B1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BTV DUKCQ (3 XS, 8 Tot)
BTV DUKDN (3XS, 4 tot)</t>
        </r>
      </text>
    </comment>
  </commentList>
</comments>
</file>

<file path=xl/sharedStrings.xml><?xml version="1.0" encoding="utf-8"?>
<sst xmlns="http://schemas.openxmlformats.org/spreadsheetml/2006/main" count="101" uniqueCount="54">
  <si>
    <t>STT</t>
  </si>
  <si>
    <t>Số được gợi ý kiểm điểm</t>
  </si>
  <si>
    <t>-</t>
  </si>
  <si>
    <t>I</t>
  </si>
  <si>
    <t>II</t>
  </si>
  <si>
    <t>Tiêu chí</t>
  </si>
  <si>
    <t>Công an</t>
  </si>
  <si>
    <t>HTTNV</t>
  </si>
  <si>
    <t>Không HTNV</t>
  </si>
  <si>
    <t>HTNV</t>
  </si>
  <si>
    <t>HTXSNV</t>
  </si>
  <si>
    <t>III</t>
  </si>
  <si>
    <t>Cấp có thẩm quyền ĐG có biểu hiện suy thoái</t>
  </si>
  <si>
    <t>Bí thư</t>
  </si>
  <si>
    <t>Phó bí thư</t>
  </si>
  <si>
    <t>HĐND</t>
  </si>
  <si>
    <t>UBND</t>
  </si>
  <si>
    <t>Phó chủ tịch</t>
  </si>
  <si>
    <t xml:space="preserve">Cấp
trưởng </t>
  </si>
  <si>
    <t xml:space="preserve">Cấp 
phó </t>
  </si>
  <si>
    <t>Các ban, cơ quan đảng, Mặt trận Tổ quốc, tổ chức CT-XH</t>
  </si>
  <si>
    <t>Các sở, ngành (Các phòng đv cấp huyện) và tương đương</t>
  </si>
  <si>
    <t>Địa phương, TC, CQ, đơn vị phụ trách hoàn thành dưới 50% số chỉ tiêu…</t>
  </si>
  <si>
    <t>Bị xử lý kỷ luật hoặc CQ, đơn vị thuộc quyền LĐ, QL trực tiếp bị xử lý kỷ luật trong năm</t>
  </si>
  <si>
    <t>Các đơn vị sự nghiệp công lập</t>
  </si>
  <si>
    <t>IV</t>
  </si>
  <si>
    <t>Bí thư là chủ tịch</t>
  </si>
  <si>
    <t>Phó bí thư là chủ tịch</t>
  </si>
  <si>
    <t>Trưởng các ban</t>
  </si>
  <si>
    <t>Phó các ban</t>
  </si>
  <si>
    <t>Các cán bộ lãnh đạo, quản lý khác</t>
  </si>
  <si>
    <t>Ủy viên ban chấp hành</t>
  </si>
  <si>
    <t>Ủy viên ban thường vụ</t>
  </si>
  <si>
    <t>Ủy viên Đảng đoàn</t>
  </si>
  <si>
    <t>Ủy viên ban cán sự</t>
  </si>
  <si>
    <t>Tổng số</t>
  </si>
  <si>
    <t>Số đã KĐ, ĐG, XL chất lượng</t>
  </si>
  <si>
    <t>Số chưa KĐ, ĐG, XL chất lượng</t>
  </si>
  <si>
    <t>CẤP HUYỆN</t>
  </si>
  <si>
    <t>CẤP CƠ SỞ</t>
  </si>
  <si>
    <t>CẤP TỈNH</t>
  </si>
  <si>
    <t>Có trên 50% các chỉ tiêu không HT</t>
  </si>
  <si>
    <t>Số có đến cuối năm (1=2+3)</t>
  </si>
  <si>
    <t>TỔNG SỐ CÁN BỘ LÃNH ĐẠO, QUẢN LÝ  (IV=I+II+III)</t>
  </si>
  <si>
    <t>Quân đội</t>
  </si>
  <si>
    <t>7=8+…+28</t>
  </si>
  <si>
    <t>Chia ra</t>
  </si>
  <si>
    <t>Biểu số 6E - BTCTW</t>
  </si>
  <si>
    <t>TỈNH ỦY QUẢNG NGÃI</t>
  </si>
  <si>
    <t>Số chưa KĐ, ĐG, XL chất lượng</t>
  </si>
  <si>
    <t>Cấp cơ sở: có 2 cá nhân bị kỷ luật nhưng xếp loại HTNV (Tư Nghĩa).</t>
  </si>
  <si>
    <t>*</t>
  </si>
  <si>
    <t xml:space="preserve">    THỐNG KÊ 
    KẾT QUẢ KIỂM ĐIỂM, ĐÁNH GIÁ, XẾP LOẠI CHẤT LƯỢNG CÁN BỘ 
    LÃNH ĐẠO, QUẢN LÝ CÁC CẤP NĂM 2018</t>
  </si>
  <si>
    <t>(Kèm theo Báo cáo số 395-BC/TU ngày 06/3/2019 của Ban Thường vụ Tỉnh ủy)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</si>
</sst>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_(* #,##0_);_(* \(#,##0\);_(* &quot;-&quot;??_);_(@_)"/>
    <numFmt numFmtId="178" formatCode="_(* #,##0_);_(* \(#,##0\);_(* &quot; &quot;_);_(@_)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;[Red]#,##0"/>
    <numFmt numFmtId="185" formatCode="0.0%"/>
    <numFmt numFmtId="186" formatCode="#,##0.000"/>
    <numFmt numFmtId="187" formatCode="#,##0.0000"/>
    <numFmt numFmtId="188" formatCode="0.00000000"/>
    <numFmt numFmtId="189" formatCode="0.0000000"/>
    <numFmt numFmtId="190" formatCode="0.000000000"/>
  </numFmts>
  <fonts count="50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Times New Roman"/>
      <family val="1"/>
    </font>
    <font>
      <b/>
      <i/>
      <sz val="8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sz val="8"/>
      <name val="Arial"/>
      <family val="2"/>
    </font>
    <font>
      <b/>
      <sz val="8"/>
      <color indexed="12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sz val="8"/>
      <color indexed="12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2"/>
      <name val="Times New Roman"/>
      <family val="1"/>
    </font>
    <font>
      <sz val="10"/>
      <color indexed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i/>
      <sz val="12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45" fillId="20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0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/>
    </xf>
    <xf numFmtId="49" fontId="6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" fontId="18" fillId="0" borderId="0" xfId="0" applyNumberFormat="1" applyFont="1" applyFill="1" applyAlignment="1">
      <alignment horizontal="left" vertical="center"/>
    </xf>
    <xf numFmtId="4" fontId="18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3" fontId="6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Alignment="1">
      <alignment horizontal="center" vertical="center"/>
    </xf>
    <xf numFmtId="3" fontId="19" fillId="0" borderId="0" xfId="0" applyNumberFormat="1" applyFont="1" applyFill="1" applyAlignment="1">
      <alignment horizontal="left" vertical="center"/>
    </xf>
    <xf numFmtId="3" fontId="7" fillId="0" borderId="0" xfId="0" applyNumberFormat="1" applyFont="1" applyFill="1" applyAlignment="1">
      <alignment horizontal="left" vertical="center"/>
    </xf>
    <xf numFmtId="3" fontId="20" fillId="0" borderId="0" xfId="0" applyNumberFormat="1" applyFont="1" applyFill="1" applyAlignment="1">
      <alignment horizontal="left" vertical="center"/>
    </xf>
    <xf numFmtId="3" fontId="18" fillId="0" borderId="0" xfId="0" applyNumberFormat="1" applyFont="1" applyFill="1" applyAlignment="1">
      <alignment horizontal="left" vertical="center"/>
    </xf>
    <xf numFmtId="3" fontId="18" fillId="0" borderId="0" xfId="0" applyNumberFormat="1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Alignment="1">
      <alignment horizontal="left" vertical="center"/>
    </xf>
    <xf numFmtId="3" fontId="16" fillId="0" borderId="0" xfId="0" applyNumberFormat="1" applyFont="1" applyFill="1" applyAlignment="1">
      <alignment horizontal="left" vertical="center"/>
    </xf>
    <xf numFmtId="3" fontId="15" fillId="0" borderId="0" xfId="0" applyNumberFormat="1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left" vertical="center"/>
    </xf>
    <xf numFmtId="3" fontId="17" fillId="0" borderId="0" xfId="0" applyNumberFormat="1" applyFont="1" applyFill="1" applyAlignment="1">
      <alignment horizontal="left" vertical="center"/>
    </xf>
    <xf numFmtId="3" fontId="11" fillId="0" borderId="0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 horizontal="center" vertical="top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9"/>
  <sheetViews>
    <sheetView tabSelected="1" zoomScalePageLayoutView="0" workbookViewId="0" topLeftCell="A1">
      <selection activeCell="V1" sqref="V1"/>
    </sheetView>
  </sheetViews>
  <sheetFormatPr defaultColWidth="9.140625" defaultRowHeight="12.75"/>
  <cols>
    <col min="1" max="1" width="3.7109375" style="10" customWidth="1"/>
    <col min="2" max="2" width="20.8515625" style="10" customWidth="1"/>
    <col min="3" max="3" width="6.00390625" style="38" customWidth="1"/>
    <col min="4" max="4" width="6.28125" style="38" customWidth="1"/>
    <col min="5" max="5" width="4.8515625" style="39" customWidth="1"/>
    <col min="6" max="6" width="4.421875" style="39" customWidth="1"/>
    <col min="7" max="7" width="5.28125" style="33" customWidth="1"/>
    <col min="8" max="8" width="3.57421875" style="4" customWidth="1"/>
    <col min="9" max="9" width="4.140625" style="4" customWidth="1"/>
    <col min="10" max="10" width="3.7109375" style="4" customWidth="1"/>
    <col min="11" max="12" width="3.8515625" style="4" customWidth="1"/>
    <col min="13" max="13" width="5.8515625" style="4" customWidth="1"/>
    <col min="14" max="14" width="4.140625" style="4" customWidth="1"/>
    <col min="15" max="15" width="4.8515625" style="4" customWidth="1"/>
    <col min="16" max="16" width="3.8515625" style="4" customWidth="1"/>
    <col min="17" max="17" width="4.140625" style="4" customWidth="1"/>
    <col min="18" max="18" width="5.57421875" style="4" customWidth="1"/>
    <col min="19" max="19" width="4.00390625" style="4" customWidth="1"/>
    <col min="20" max="20" width="5.421875" style="4" customWidth="1"/>
    <col min="21" max="21" width="3.8515625" style="4" customWidth="1"/>
    <col min="22" max="22" width="5.57421875" style="4" customWidth="1"/>
    <col min="23" max="23" width="3.8515625" style="4" customWidth="1"/>
    <col min="24" max="24" width="6.00390625" style="4" customWidth="1"/>
    <col min="25" max="25" width="3.7109375" style="4" customWidth="1"/>
    <col min="26" max="26" width="5.57421875" style="47" customWidth="1"/>
    <col min="27" max="27" width="3.7109375" style="4" customWidth="1"/>
    <col min="28" max="29" width="4.7109375" style="4" customWidth="1"/>
    <col min="30" max="30" width="8.00390625" style="63" customWidth="1"/>
    <col min="31" max="31" width="5.421875" style="4" customWidth="1"/>
    <col min="32" max="16384" width="9.140625" style="4" customWidth="1"/>
  </cols>
  <sheetData>
    <row r="1" spans="1:29" ht="24" customHeight="1">
      <c r="A1" s="100" t="s">
        <v>48</v>
      </c>
      <c r="B1" s="100"/>
      <c r="C1" s="102" t="s">
        <v>52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84" t="s">
        <v>47</v>
      </c>
      <c r="V1" s="84"/>
      <c r="W1" s="84"/>
      <c r="X1" s="84"/>
      <c r="Y1" s="84"/>
      <c r="Z1" s="44"/>
      <c r="AA1" s="3"/>
      <c r="AB1" s="3"/>
      <c r="AC1" s="3"/>
    </row>
    <row r="2" spans="1:29" ht="22.5" customHeight="1">
      <c r="A2" s="101" t="s">
        <v>51</v>
      </c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6"/>
      <c r="V2" s="6"/>
      <c r="W2" s="6"/>
      <c r="X2" s="6"/>
      <c r="Y2" s="6"/>
      <c r="Z2" s="45"/>
      <c r="AA2" s="6"/>
      <c r="AB2" s="5"/>
      <c r="AC2" s="5"/>
    </row>
    <row r="3" spans="1:29" ht="23.25" customHeight="1" thickBot="1">
      <c r="A3" s="96" t="s">
        <v>53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59"/>
    </row>
    <row r="4" spans="1:30" s="8" customFormat="1" ht="62.25" customHeight="1">
      <c r="A4" s="105" t="s">
        <v>0</v>
      </c>
      <c r="B4" s="98" t="s">
        <v>5</v>
      </c>
      <c r="C4" s="98" t="s">
        <v>31</v>
      </c>
      <c r="D4" s="98" t="s">
        <v>32</v>
      </c>
      <c r="E4" s="98" t="s">
        <v>33</v>
      </c>
      <c r="F4" s="98" t="s">
        <v>34</v>
      </c>
      <c r="G4" s="98" t="s">
        <v>35</v>
      </c>
      <c r="H4" s="98" t="s">
        <v>13</v>
      </c>
      <c r="I4" s="98" t="s">
        <v>14</v>
      </c>
      <c r="J4" s="98" t="s">
        <v>15</v>
      </c>
      <c r="K4" s="98"/>
      <c r="L4" s="98"/>
      <c r="M4" s="98"/>
      <c r="N4" s="98"/>
      <c r="O4" s="98" t="s">
        <v>16</v>
      </c>
      <c r="P4" s="98"/>
      <c r="Q4" s="98"/>
      <c r="R4" s="98" t="s">
        <v>20</v>
      </c>
      <c r="S4" s="98"/>
      <c r="T4" s="98" t="s">
        <v>21</v>
      </c>
      <c r="U4" s="98"/>
      <c r="V4" s="98" t="s">
        <v>24</v>
      </c>
      <c r="W4" s="98"/>
      <c r="X4" s="98" t="s">
        <v>44</v>
      </c>
      <c r="Y4" s="98"/>
      <c r="Z4" s="98" t="s">
        <v>6</v>
      </c>
      <c r="AA4" s="98"/>
      <c r="AB4" s="103" t="s">
        <v>30</v>
      </c>
      <c r="AC4" s="50"/>
      <c r="AD4" s="64"/>
    </row>
    <row r="5" spans="1:30" s="8" customFormat="1" ht="71.25" customHeight="1">
      <c r="A5" s="106"/>
      <c r="B5" s="99"/>
      <c r="C5" s="99"/>
      <c r="D5" s="99"/>
      <c r="E5" s="99"/>
      <c r="F5" s="99"/>
      <c r="G5" s="99"/>
      <c r="H5" s="99"/>
      <c r="I5" s="99"/>
      <c r="J5" s="7" t="s">
        <v>26</v>
      </c>
      <c r="K5" s="7" t="s">
        <v>27</v>
      </c>
      <c r="L5" s="7" t="s">
        <v>17</v>
      </c>
      <c r="M5" s="7" t="s">
        <v>28</v>
      </c>
      <c r="N5" s="7" t="s">
        <v>29</v>
      </c>
      <c r="O5" s="7" t="s">
        <v>26</v>
      </c>
      <c r="P5" s="7" t="s">
        <v>27</v>
      </c>
      <c r="Q5" s="7" t="s">
        <v>17</v>
      </c>
      <c r="R5" s="7" t="s">
        <v>18</v>
      </c>
      <c r="S5" s="7" t="s">
        <v>19</v>
      </c>
      <c r="T5" s="7" t="s">
        <v>18</v>
      </c>
      <c r="U5" s="7" t="s">
        <v>19</v>
      </c>
      <c r="V5" s="7" t="s">
        <v>18</v>
      </c>
      <c r="W5" s="7" t="s">
        <v>19</v>
      </c>
      <c r="X5" s="7" t="s">
        <v>18</v>
      </c>
      <c r="Y5" s="7" t="s">
        <v>19</v>
      </c>
      <c r="Z5" s="7" t="s">
        <v>18</v>
      </c>
      <c r="AA5" s="7" t="s">
        <v>19</v>
      </c>
      <c r="AB5" s="104"/>
      <c r="AC5" s="50"/>
      <c r="AD5" s="64"/>
    </row>
    <row r="6" spans="1:30" s="12" customFormat="1" ht="16.5" customHeight="1">
      <c r="A6" s="56">
        <v>1</v>
      </c>
      <c r="B6" s="7">
        <v>2</v>
      </c>
      <c r="C6" s="11">
        <v>3</v>
      </c>
      <c r="D6" s="11">
        <v>4</v>
      </c>
      <c r="E6" s="11">
        <v>5</v>
      </c>
      <c r="F6" s="11">
        <v>6</v>
      </c>
      <c r="G6" s="11" t="s">
        <v>45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>
        <v>16</v>
      </c>
      <c r="Q6" s="11">
        <v>17</v>
      </c>
      <c r="R6" s="11">
        <v>18</v>
      </c>
      <c r="S6" s="11">
        <v>19</v>
      </c>
      <c r="T6" s="11">
        <v>20</v>
      </c>
      <c r="U6" s="11">
        <v>21</v>
      </c>
      <c r="V6" s="11">
        <v>22</v>
      </c>
      <c r="W6" s="11">
        <v>23</v>
      </c>
      <c r="X6" s="11">
        <v>24</v>
      </c>
      <c r="Y6" s="11">
        <v>25</v>
      </c>
      <c r="Z6" s="11">
        <v>26</v>
      </c>
      <c r="AA6" s="11">
        <v>27</v>
      </c>
      <c r="AB6" s="57">
        <v>28</v>
      </c>
      <c r="AC6" s="60"/>
      <c r="AD6" s="65"/>
    </row>
    <row r="7" spans="1:30" s="43" customFormat="1" ht="11.25" customHeight="1">
      <c r="A7" s="58" t="s">
        <v>3</v>
      </c>
      <c r="B7" s="85" t="s">
        <v>40</v>
      </c>
      <c r="C7" s="86">
        <f aca="true" t="shared" si="0" ref="C7:AB7">C8</f>
        <v>49</v>
      </c>
      <c r="D7" s="86">
        <f t="shared" si="0"/>
        <v>15</v>
      </c>
      <c r="E7" s="86">
        <f t="shared" si="0"/>
        <v>24</v>
      </c>
      <c r="F7" s="86">
        <f t="shared" si="0"/>
        <v>13</v>
      </c>
      <c r="G7" s="86">
        <f>G8</f>
        <v>169</v>
      </c>
      <c r="H7" s="86">
        <f t="shared" si="0"/>
        <v>1</v>
      </c>
      <c r="I7" s="86">
        <f t="shared" si="0"/>
        <v>1</v>
      </c>
      <c r="J7" s="86">
        <f t="shared" si="0"/>
        <v>0</v>
      </c>
      <c r="K7" s="86">
        <f t="shared" si="0"/>
        <v>1</v>
      </c>
      <c r="L7" s="86">
        <f t="shared" si="0"/>
        <v>0</v>
      </c>
      <c r="M7" s="86">
        <f t="shared" si="0"/>
        <v>3</v>
      </c>
      <c r="N7" s="86">
        <f t="shared" si="0"/>
        <v>5</v>
      </c>
      <c r="O7" s="86">
        <f t="shared" si="0"/>
        <v>0</v>
      </c>
      <c r="P7" s="86">
        <f t="shared" si="0"/>
        <v>1</v>
      </c>
      <c r="Q7" s="86">
        <f t="shared" si="0"/>
        <v>2</v>
      </c>
      <c r="R7" s="86">
        <f t="shared" si="0"/>
        <v>14</v>
      </c>
      <c r="S7" s="86">
        <f t="shared" si="0"/>
        <v>33</v>
      </c>
      <c r="T7" s="86">
        <f t="shared" si="0"/>
        <v>18</v>
      </c>
      <c r="U7" s="86">
        <f t="shared" si="0"/>
        <v>50</v>
      </c>
      <c r="V7" s="86">
        <f t="shared" si="0"/>
        <v>4</v>
      </c>
      <c r="W7" s="86">
        <f t="shared" si="0"/>
        <v>17</v>
      </c>
      <c r="X7" s="86">
        <f t="shared" si="0"/>
        <v>4</v>
      </c>
      <c r="Y7" s="86">
        <f t="shared" si="0"/>
        <v>7</v>
      </c>
      <c r="Z7" s="86">
        <f t="shared" si="0"/>
        <v>1</v>
      </c>
      <c r="AA7" s="86">
        <f t="shared" si="0"/>
        <v>7</v>
      </c>
      <c r="AB7" s="87">
        <f t="shared" si="0"/>
        <v>0</v>
      </c>
      <c r="AC7" s="61"/>
      <c r="AD7" s="66"/>
    </row>
    <row r="8" spans="1:30" s="43" customFormat="1" ht="18.75" customHeight="1">
      <c r="A8" s="58">
        <v>1</v>
      </c>
      <c r="B8" s="85" t="s">
        <v>42</v>
      </c>
      <c r="C8" s="86">
        <f aca="true" t="shared" si="1" ref="C8:AB8">C9+C10</f>
        <v>49</v>
      </c>
      <c r="D8" s="86">
        <f t="shared" si="1"/>
        <v>15</v>
      </c>
      <c r="E8" s="86">
        <f t="shared" si="1"/>
        <v>24</v>
      </c>
      <c r="F8" s="86">
        <f t="shared" si="1"/>
        <v>13</v>
      </c>
      <c r="G8" s="86">
        <f t="shared" si="1"/>
        <v>169</v>
      </c>
      <c r="H8" s="86">
        <f t="shared" si="1"/>
        <v>1</v>
      </c>
      <c r="I8" s="86">
        <f t="shared" si="1"/>
        <v>1</v>
      </c>
      <c r="J8" s="86">
        <f t="shared" si="1"/>
        <v>0</v>
      </c>
      <c r="K8" s="86">
        <f t="shared" si="1"/>
        <v>1</v>
      </c>
      <c r="L8" s="86">
        <f t="shared" si="1"/>
        <v>0</v>
      </c>
      <c r="M8" s="86">
        <f t="shared" si="1"/>
        <v>3</v>
      </c>
      <c r="N8" s="86">
        <f t="shared" si="1"/>
        <v>5</v>
      </c>
      <c r="O8" s="86">
        <f t="shared" si="1"/>
        <v>0</v>
      </c>
      <c r="P8" s="86">
        <f t="shared" si="1"/>
        <v>1</v>
      </c>
      <c r="Q8" s="86">
        <f t="shared" si="1"/>
        <v>2</v>
      </c>
      <c r="R8" s="86">
        <f t="shared" si="1"/>
        <v>14</v>
      </c>
      <c r="S8" s="86">
        <f t="shared" si="1"/>
        <v>33</v>
      </c>
      <c r="T8" s="86">
        <f t="shared" si="1"/>
        <v>18</v>
      </c>
      <c r="U8" s="86">
        <f t="shared" si="1"/>
        <v>50</v>
      </c>
      <c r="V8" s="86">
        <f t="shared" si="1"/>
        <v>4</v>
      </c>
      <c r="W8" s="86">
        <f t="shared" si="1"/>
        <v>17</v>
      </c>
      <c r="X8" s="86">
        <f t="shared" si="1"/>
        <v>4</v>
      </c>
      <c r="Y8" s="86">
        <f t="shared" si="1"/>
        <v>7</v>
      </c>
      <c r="Z8" s="86">
        <f t="shared" si="1"/>
        <v>1</v>
      </c>
      <c r="AA8" s="86">
        <f t="shared" si="1"/>
        <v>7</v>
      </c>
      <c r="AB8" s="87">
        <f t="shared" si="1"/>
        <v>0</v>
      </c>
      <c r="AC8" s="61"/>
      <c r="AD8" s="66">
        <f aca="true" t="shared" si="2" ref="AD8:AD14">C8+D8+E8+F8+G8</f>
        <v>270</v>
      </c>
    </row>
    <row r="9" spans="1:31" s="9" customFormat="1" ht="26.25" customHeight="1">
      <c r="A9" s="82">
        <v>2</v>
      </c>
      <c r="B9" s="85" t="s">
        <v>49</v>
      </c>
      <c r="C9" s="83">
        <v>34</v>
      </c>
      <c r="D9" s="83">
        <v>0</v>
      </c>
      <c r="E9" s="83">
        <v>9</v>
      </c>
      <c r="F9" s="83">
        <v>6</v>
      </c>
      <c r="G9" s="83">
        <v>41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3</v>
      </c>
      <c r="N9" s="83">
        <v>0</v>
      </c>
      <c r="O9" s="83">
        <v>0</v>
      </c>
      <c r="P9" s="83">
        <v>1</v>
      </c>
      <c r="Q9" s="83">
        <v>1</v>
      </c>
      <c r="R9" s="83">
        <v>9</v>
      </c>
      <c r="S9" s="83">
        <v>5</v>
      </c>
      <c r="T9" s="83">
        <v>18</v>
      </c>
      <c r="U9" s="83">
        <v>0</v>
      </c>
      <c r="V9" s="83">
        <v>4</v>
      </c>
      <c r="W9" s="83">
        <v>0</v>
      </c>
      <c r="X9" s="83">
        <v>0</v>
      </c>
      <c r="Y9" s="83">
        <v>0</v>
      </c>
      <c r="Z9" s="83">
        <v>0</v>
      </c>
      <c r="AA9" s="83">
        <v>0</v>
      </c>
      <c r="AB9" s="83">
        <v>0</v>
      </c>
      <c r="AC9" s="30"/>
      <c r="AD9" s="67">
        <f t="shared" si="2"/>
        <v>90</v>
      </c>
      <c r="AE9" s="9">
        <f>AD9/AD8*100</f>
        <v>33.33333333333333</v>
      </c>
    </row>
    <row r="10" spans="1:31" s="42" customFormat="1" ht="22.5" customHeight="1">
      <c r="A10" s="82">
        <v>3</v>
      </c>
      <c r="B10" s="85" t="s">
        <v>36</v>
      </c>
      <c r="C10" s="86">
        <f>SUM(C11:C14)</f>
        <v>15</v>
      </c>
      <c r="D10" s="86">
        <f>SUM(D11:D14)</f>
        <v>15</v>
      </c>
      <c r="E10" s="86">
        <f>SUM(E11:E14)</f>
        <v>15</v>
      </c>
      <c r="F10" s="86">
        <f>SUM(F11:F14)</f>
        <v>7</v>
      </c>
      <c r="G10" s="86">
        <f>SUM(G11:G14)</f>
        <v>128</v>
      </c>
      <c r="H10" s="86">
        <f aca="true" t="shared" si="3" ref="H10:AB10">SUM(H11:H14)</f>
        <v>1</v>
      </c>
      <c r="I10" s="86">
        <f t="shared" si="3"/>
        <v>1</v>
      </c>
      <c r="J10" s="86">
        <f t="shared" si="3"/>
        <v>0</v>
      </c>
      <c r="K10" s="86">
        <f t="shared" si="3"/>
        <v>1</v>
      </c>
      <c r="L10" s="86">
        <f t="shared" si="3"/>
        <v>0</v>
      </c>
      <c r="M10" s="86">
        <f t="shared" si="3"/>
        <v>0</v>
      </c>
      <c r="N10" s="86">
        <f t="shared" si="3"/>
        <v>5</v>
      </c>
      <c r="O10" s="86">
        <f t="shared" si="3"/>
        <v>0</v>
      </c>
      <c r="P10" s="86">
        <f t="shared" si="3"/>
        <v>0</v>
      </c>
      <c r="Q10" s="86">
        <f t="shared" si="3"/>
        <v>1</v>
      </c>
      <c r="R10" s="86">
        <f t="shared" si="3"/>
        <v>5</v>
      </c>
      <c r="S10" s="86">
        <f t="shared" si="3"/>
        <v>28</v>
      </c>
      <c r="T10" s="86">
        <f t="shared" si="3"/>
        <v>0</v>
      </c>
      <c r="U10" s="86">
        <f t="shared" si="3"/>
        <v>50</v>
      </c>
      <c r="V10" s="86">
        <f t="shared" si="3"/>
        <v>0</v>
      </c>
      <c r="W10" s="86">
        <f t="shared" si="3"/>
        <v>17</v>
      </c>
      <c r="X10" s="86">
        <f t="shared" si="3"/>
        <v>4</v>
      </c>
      <c r="Y10" s="86">
        <f t="shared" si="3"/>
        <v>7</v>
      </c>
      <c r="Z10" s="86">
        <f t="shared" si="3"/>
        <v>1</v>
      </c>
      <c r="AA10" s="86">
        <f t="shared" si="3"/>
        <v>7</v>
      </c>
      <c r="AB10" s="87">
        <f t="shared" si="3"/>
        <v>0</v>
      </c>
      <c r="AC10" s="61"/>
      <c r="AD10" s="68">
        <f t="shared" si="2"/>
        <v>180</v>
      </c>
      <c r="AE10" s="42">
        <f>AD11/AD10*100</f>
        <v>44.44444444444444</v>
      </c>
    </row>
    <row r="11" spans="1:31" s="27" customFormat="1" ht="18.75" customHeight="1">
      <c r="A11" s="88" t="s">
        <v>2</v>
      </c>
      <c r="B11" s="89" t="s">
        <v>10</v>
      </c>
      <c r="C11" s="48">
        <v>3</v>
      </c>
      <c r="D11" s="48">
        <v>3</v>
      </c>
      <c r="E11" s="48">
        <v>7</v>
      </c>
      <c r="F11" s="48">
        <v>2</v>
      </c>
      <c r="G11" s="48">
        <v>65</v>
      </c>
      <c r="H11" s="48">
        <v>1</v>
      </c>
      <c r="I11" s="48">
        <v>0</v>
      </c>
      <c r="J11" s="48">
        <v>0</v>
      </c>
      <c r="K11" s="48">
        <v>1</v>
      </c>
      <c r="L11" s="48">
        <v>0</v>
      </c>
      <c r="M11" s="48">
        <v>0</v>
      </c>
      <c r="N11" s="48">
        <v>1</v>
      </c>
      <c r="O11" s="48">
        <v>0</v>
      </c>
      <c r="P11" s="48">
        <v>0</v>
      </c>
      <c r="Q11" s="48">
        <v>0</v>
      </c>
      <c r="R11" s="48">
        <v>0</v>
      </c>
      <c r="S11" s="48">
        <v>15</v>
      </c>
      <c r="T11" s="48">
        <v>0</v>
      </c>
      <c r="U11" s="48">
        <v>30</v>
      </c>
      <c r="V11" s="48">
        <v>0</v>
      </c>
      <c r="W11" s="48">
        <v>9</v>
      </c>
      <c r="X11" s="48">
        <v>0</v>
      </c>
      <c r="Y11" s="48">
        <v>0</v>
      </c>
      <c r="Z11" s="48">
        <v>1</v>
      </c>
      <c r="AA11" s="48">
        <v>7</v>
      </c>
      <c r="AB11" s="48">
        <v>0</v>
      </c>
      <c r="AC11" s="51"/>
      <c r="AD11" s="68">
        <f t="shared" si="2"/>
        <v>80</v>
      </c>
      <c r="AE11" s="27">
        <f>AD11/AD10*100</f>
        <v>44.44444444444444</v>
      </c>
    </row>
    <row r="12" spans="1:31" s="27" customFormat="1" ht="18.75" customHeight="1">
      <c r="A12" s="88" t="s">
        <v>2</v>
      </c>
      <c r="B12" s="89" t="s">
        <v>7</v>
      </c>
      <c r="C12" s="48">
        <v>12</v>
      </c>
      <c r="D12" s="48">
        <v>12</v>
      </c>
      <c r="E12" s="48">
        <v>8</v>
      </c>
      <c r="F12" s="48">
        <v>5</v>
      </c>
      <c r="G12" s="48">
        <v>61</v>
      </c>
      <c r="H12" s="48">
        <v>0</v>
      </c>
      <c r="I12" s="48">
        <v>1</v>
      </c>
      <c r="J12" s="48">
        <v>0</v>
      </c>
      <c r="K12" s="48">
        <v>0</v>
      </c>
      <c r="L12" s="48">
        <v>0</v>
      </c>
      <c r="M12" s="48">
        <v>0</v>
      </c>
      <c r="N12" s="48">
        <v>4</v>
      </c>
      <c r="O12" s="48">
        <v>0</v>
      </c>
      <c r="P12" s="48">
        <v>0</v>
      </c>
      <c r="Q12" s="48">
        <v>1</v>
      </c>
      <c r="R12" s="48">
        <v>5</v>
      </c>
      <c r="S12" s="48">
        <v>12</v>
      </c>
      <c r="T12" s="48">
        <v>0</v>
      </c>
      <c r="U12" s="48">
        <v>20</v>
      </c>
      <c r="V12" s="48">
        <v>0</v>
      </c>
      <c r="W12" s="48">
        <v>8</v>
      </c>
      <c r="X12" s="48">
        <v>4</v>
      </c>
      <c r="Y12" s="48">
        <v>6</v>
      </c>
      <c r="Z12" s="48">
        <v>0</v>
      </c>
      <c r="AA12" s="48">
        <v>0</v>
      </c>
      <c r="AB12" s="48">
        <v>0</v>
      </c>
      <c r="AC12" s="51"/>
      <c r="AD12" s="68">
        <f t="shared" si="2"/>
        <v>98</v>
      </c>
      <c r="AE12" s="27">
        <f>AD12/AD10*100</f>
        <v>54.44444444444444</v>
      </c>
    </row>
    <row r="13" spans="1:31" s="27" customFormat="1" ht="18.75" customHeight="1">
      <c r="A13" s="88" t="s">
        <v>2</v>
      </c>
      <c r="B13" s="89" t="s">
        <v>9</v>
      </c>
      <c r="C13" s="48">
        <v>0</v>
      </c>
      <c r="D13" s="48">
        <v>0</v>
      </c>
      <c r="E13" s="48">
        <v>0</v>
      </c>
      <c r="F13" s="48">
        <v>0</v>
      </c>
      <c r="G13" s="48">
        <v>2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1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1</v>
      </c>
      <c r="Z13" s="48">
        <v>0</v>
      </c>
      <c r="AA13" s="48">
        <v>0</v>
      </c>
      <c r="AB13" s="48">
        <v>0</v>
      </c>
      <c r="AC13" s="51"/>
      <c r="AD13" s="68">
        <f t="shared" si="2"/>
        <v>2</v>
      </c>
      <c r="AE13" s="28">
        <f>AD13/AD10*100</f>
        <v>1.1111111111111112</v>
      </c>
    </row>
    <row r="14" spans="1:33" s="41" customFormat="1" ht="18.75" customHeight="1">
      <c r="A14" s="88" t="s">
        <v>2</v>
      </c>
      <c r="B14" s="90" t="s">
        <v>8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48">
        <v>0</v>
      </c>
      <c r="AC14" s="52"/>
      <c r="AD14" s="68">
        <f t="shared" si="2"/>
        <v>0</v>
      </c>
      <c r="AE14" s="40">
        <f>AE11+AE12+AE13</f>
        <v>100</v>
      </c>
      <c r="AF14" s="40"/>
      <c r="AG14" s="40"/>
    </row>
    <row r="15" spans="1:33" s="14" customFormat="1" ht="21" customHeight="1">
      <c r="A15" s="109" t="s">
        <v>46</v>
      </c>
      <c r="B15" s="90" t="s">
        <v>12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v>0</v>
      </c>
      <c r="AC15" s="51"/>
      <c r="AD15" s="72">
        <f>AD11+AD12+AD13</f>
        <v>180</v>
      </c>
      <c r="AE15" s="13"/>
      <c r="AF15" s="13"/>
      <c r="AG15" s="13"/>
    </row>
    <row r="16" spans="1:33" s="14" customFormat="1" ht="20.25" customHeight="1">
      <c r="A16" s="109"/>
      <c r="B16" s="90" t="s">
        <v>41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1"/>
      <c r="AD16" s="72"/>
      <c r="AE16" s="13"/>
      <c r="AF16" s="13"/>
      <c r="AG16" s="13"/>
    </row>
    <row r="17" spans="1:33" s="14" customFormat="1" ht="40.5" customHeight="1">
      <c r="A17" s="109"/>
      <c r="B17" s="90" t="s">
        <v>22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51"/>
      <c r="AD17" s="72"/>
      <c r="AE17" s="13"/>
      <c r="AF17" s="13"/>
      <c r="AG17" s="13"/>
    </row>
    <row r="18" spans="1:33" s="14" customFormat="1" ht="42.75" customHeight="1">
      <c r="A18" s="109"/>
      <c r="B18" s="90" t="s">
        <v>23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51"/>
      <c r="AD18" s="73"/>
      <c r="AE18" s="13"/>
      <c r="AF18" s="13"/>
      <c r="AG18" s="13"/>
    </row>
    <row r="19" spans="1:33" s="17" customFormat="1" ht="18" customHeight="1">
      <c r="A19" s="58">
        <v>4</v>
      </c>
      <c r="B19" s="16" t="s">
        <v>1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51"/>
      <c r="AD19" s="74"/>
      <c r="AE19" s="15"/>
      <c r="AF19" s="15"/>
      <c r="AG19" s="15"/>
    </row>
    <row r="20" spans="1:30" s="42" customFormat="1" ht="12" customHeight="1">
      <c r="A20" s="58" t="s">
        <v>4</v>
      </c>
      <c r="B20" s="85" t="s">
        <v>38</v>
      </c>
      <c r="C20" s="86">
        <f>C21</f>
        <v>0</v>
      </c>
      <c r="D20" s="86">
        <f>D21</f>
        <v>126</v>
      </c>
      <c r="E20" s="86">
        <f aca="true" t="shared" si="4" ref="E20:AB20">E21</f>
        <v>0</v>
      </c>
      <c r="F20" s="86">
        <f t="shared" si="4"/>
        <v>0</v>
      </c>
      <c r="G20" s="86">
        <f t="shared" si="4"/>
        <v>1458</v>
      </c>
      <c r="H20" s="86">
        <f t="shared" si="4"/>
        <v>10</v>
      </c>
      <c r="I20" s="86">
        <f t="shared" si="4"/>
        <v>16</v>
      </c>
      <c r="J20" s="86">
        <f t="shared" si="4"/>
        <v>4</v>
      </c>
      <c r="K20" s="86">
        <f t="shared" si="4"/>
        <v>5</v>
      </c>
      <c r="L20" s="86">
        <f t="shared" si="4"/>
        <v>22</v>
      </c>
      <c r="M20" s="86">
        <f t="shared" si="4"/>
        <v>24</v>
      </c>
      <c r="N20" s="86">
        <f t="shared" si="4"/>
        <v>25</v>
      </c>
      <c r="O20" s="86">
        <f t="shared" si="4"/>
        <v>1</v>
      </c>
      <c r="P20" s="86">
        <f t="shared" si="4"/>
        <v>12</v>
      </c>
      <c r="Q20" s="86">
        <f t="shared" si="4"/>
        <v>29</v>
      </c>
      <c r="R20" s="86">
        <f t="shared" si="4"/>
        <v>150</v>
      </c>
      <c r="S20" s="86">
        <f t="shared" si="4"/>
        <v>216</v>
      </c>
      <c r="T20" s="86">
        <f t="shared" si="4"/>
        <v>187</v>
      </c>
      <c r="U20" s="86">
        <f t="shared" si="4"/>
        <v>263</v>
      </c>
      <c r="V20" s="86">
        <f t="shared" si="4"/>
        <v>84</v>
      </c>
      <c r="W20" s="86">
        <f t="shared" si="4"/>
        <v>122</v>
      </c>
      <c r="X20" s="86">
        <f t="shared" si="4"/>
        <v>47</v>
      </c>
      <c r="Y20" s="86">
        <f t="shared" si="4"/>
        <v>76</v>
      </c>
      <c r="Z20" s="86">
        <f t="shared" si="4"/>
        <v>39</v>
      </c>
      <c r="AA20" s="86">
        <f t="shared" si="4"/>
        <v>126</v>
      </c>
      <c r="AB20" s="87">
        <f t="shared" si="4"/>
        <v>0</v>
      </c>
      <c r="AC20" s="61"/>
      <c r="AD20" s="68"/>
    </row>
    <row r="21" spans="1:30" s="43" customFormat="1" ht="21" customHeight="1">
      <c r="A21" s="58">
        <v>1</v>
      </c>
      <c r="B21" s="85" t="s">
        <v>42</v>
      </c>
      <c r="C21" s="86">
        <f aca="true" t="shared" si="5" ref="C21:AB21">C22+C23</f>
        <v>0</v>
      </c>
      <c r="D21" s="86">
        <f t="shared" si="5"/>
        <v>126</v>
      </c>
      <c r="E21" s="86">
        <f t="shared" si="5"/>
        <v>0</v>
      </c>
      <c r="F21" s="86">
        <f t="shared" si="5"/>
        <v>0</v>
      </c>
      <c r="G21" s="86">
        <f t="shared" si="5"/>
        <v>1458</v>
      </c>
      <c r="H21" s="86">
        <f t="shared" si="5"/>
        <v>10</v>
      </c>
      <c r="I21" s="86">
        <f t="shared" si="5"/>
        <v>16</v>
      </c>
      <c r="J21" s="86">
        <f t="shared" si="5"/>
        <v>4</v>
      </c>
      <c r="K21" s="86">
        <f t="shared" si="5"/>
        <v>5</v>
      </c>
      <c r="L21" s="86">
        <f t="shared" si="5"/>
        <v>22</v>
      </c>
      <c r="M21" s="86">
        <f t="shared" si="5"/>
        <v>24</v>
      </c>
      <c r="N21" s="86">
        <f t="shared" si="5"/>
        <v>25</v>
      </c>
      <c r="O21" s="86">
        <f t="shared" si="5"/>
        <v>1</v>
      </c>
      <c r="P21" s="86">
        <f t="shared" si="5"/>
        <v>12</v>
      </c>
      <c r="Q21" s="86">
        <f t="shared" si="5"/>
        <v>29</v>
      </c>
      <c r="R21" s="86">
        <f t="shared" si="5"/>
        <v>150</v>
      </c>
      <c r="S21" s="86">
        <f t="shared" si="5"/>
        <v>216</v>
      </c>
      <c r="T21" s="86">
        <f t="shared" si="5"/>
        <v>187</v>
      </c>
      <c r="U21" s="86">
        <f t="shared" si="5"/>
        <v>263</v>
      </c>
      <c r="V21" s="86">
        <f t="shared" si="5"/>
        <v>84</v>
      </c>
      <c r="W21" s="86">
        <f t="shared" si="5"/>
        <v>122</v>
      </c>
      <c r="X21" s="86">
        <f t="shared" si="5"/>
        <v>47</v>
      </c>
      <c r="Y21" s="86">
        <f t="shared" si="5"/>
        <v>76</v>
      </c>
      <c r="Z21" s="86">
        <f t="shared" si="5"/>
        <v>39</v>
      </c>
      <c r="AA21" s="86">
        <f t="shared" si="5"/>
        <v>126</v>
      </c>
      <c r="AB21" s="87">
        <f t="shared" si="5"/>
        <v>0</v>
      </c>
      <c r="AC21" s="61"/>
      <c r="AD21" s="66"/>
    </row>
    <row r="22" spans="1:30" s="25" customFormat="1" ht="21" customHeight="1">
      <c r="A22" s="82">
        <v>2</v>
      </c>
      <c r="B22" s="85" t="s">
        <v>37</v>
      </c>
      <c r="C22" s="83">
        <v>0</v>
      </c>
      <c r="D22" s="83">
        <v>0</v>
      </c>
      <c r="E22" s="83">
        <v>0</v>
      </c>
      <c r="F22" s="83">
        <v>0</v>
      </c>
      <c r="G22" s="83">
        <f>SUM(H22:AB22)</f>
        <v>232</v>
      </c>
      <c r="H22" s="83">
        <v>10</v>
      </c>
      <c r="I22" s="83">
        <v>16</v>
      </c>
      <c r="J22" s="83">
        <v>4</v>
      </c>
      <c r="K22" s="83">
        <v>5</v>
      </c>
      <c r="L22" s="83">
        <v>3</v>
      </c>
      <c r="M22" s="83">
        <v>4</v>
      </c>
      <c r="N22" s="83">
        <v>1</v>
      </c>
      <c r="O22" s="83">
        <v>1</v>
      </c>
      <c r="P22" s="83">
        <v>12</v>
      </c>
      <c r="Q22" s="83">
        <v>4</v>
      </c>
      <c r="R22" s="83">
        <v>21</v>
      </c>
      <c r="S22" s="83">
        <v>30</v>
      </c>
      <c r="T22" s="83">
        <v>33</v>
      </c>
      <c r="U22" s="83">
        <v>42</v>
      </c>
      <c r="V22" s="83">
        <v>12</v>
      </c>
      <c r="W22" s="83">
        <v>24</v>
      </c>
      <c r="X22" s="83">
        <v>0</v>
      </c>
      <c r="Y22" s="83">
        <v>3</v>
      </c>
      <c r="Z22" s="83">
        <v>1</v>
      </c>
      <c r="AA22" s="83">
        <v>6</v>
      </c>
      <c r="AB22" s="91">
        <v>0</v>
      </c>
      <c r="AC22" s="30"/>
      <c r="AD22" s="75"/>
    </row>
    <row r="23" spans="1:30" s="42" customFormat="1" ht="25.5" customHeight="1">
      <c r="A23" s="82">
        <v>3</v>
      </c>
      <c r="B23" s="85" t="s">
        <v>36</v>
      </c>
      <c r="C23" s="86">
        <f>SUM(C24:C27)</f>
        <v>0</v>
      </c>
      <c r="D23" s="86">
        <f>SUM(D24:D27)</f>
        <v>126</v>
      </c>
      <c r="E23" s="86">
        <f>SUM(E24:E27)</f>
        <v>0</v>
      </c>
      <c r="F23" s="86">
        <f>SUM(F24:F27)</f>
        <v>0</v>
      </c>
      <c r="G23" s="86">
        <f>SUM(G24:G27)</f>
        <v>1226</v>
      </c>
      <c r="H23" s="86">
        <f aca="true" t="shared" si="6" ref="H23:AB23">SUM(H24:H27)</f>
        <v>0</v>
      </c>
      <c r="I23" s="86">
        <f t="shared" si="6"/>
        <v>0</v>
      </c>
      <c r="J23" s="86">
        <f t="shared" si="6"/>
        <v>0</v>
      </c>
      <c r="K23" s="86">
        <f t="shared" si="6"/>
        <v>0</v>
      </c>
      <c r="L23" s="86">
        <f t="shared" si="6"/>
        <v>19</v>
      </c>
      <c r="M23" s="86">
        <f t="shared" si="6"/>
        <v>20</v>
      </c>
      <c r="N23" s="86">
        <f t="shared" si="6"/>
        <v>24</v>
      </c>
      <c r="O23" s="86">
        <f t="shared" si="6"/>
        <v>0</v>
      </c>
      <c r="P23" s="86">
        <f t="shared" si="6"/>
        <v>0</v>
      </c>
      <c r="Q23" s="86">
        <f t="shared" si="6"/>
        <v>25</v>
      </c>
      <c r="R23" s="86">
        <f t="shared" si="6"/>
        <v>129</v>
      </c>
      <c r="S23" s="86">
        <f t="shared" si="6"/>
        <v>186</v>
      </c>
      <c r="T23" s="86">
        <f t="shared" si="6"/>
        <v>154</v>
      </c>
      <c r="U23" s="86">
        <f t="shared" si="6"/>
        <v>221</v>
      </c>
      <c r="V23" s="86">
        <f t="shared" si="6"/>
        <v>72</v>
      </c>
      <c r="W23" s="86">
        <f t="shared" si="6"/>
        <v>98</v>
      </c>
      <c r="X23" s="86">
        <f t="shared" si="6"/>
        <v>47</v>
      </c>
      <c r="Y23" s="86">
        <f t="shared" si="6"/>
        <v>73</v>
      </c>
      <c r="Z23" s="86">
        <f t="shared" si="6"/>
        <v>38</v>
      </c>
      <c r="AA23" s="86">
        <f t="shared" si="6"/>
        <v>120</v>
      </c>
      <c r="AB23" s="87">
        <f t="shared" si="6"/>
        <v>0</v>
      </c>
      <c r="AC23" s="61"/>
      <c r="AD23" s="68">
        <f aca="true" t="shared" si="7" ref="AD23:AD28">C23+D23+E23+F23+G23+C36+D36+E36+F36+G36</f>
        <v>5841</v>
      </c>
    </row>
    <row r="24" spans="1:31" s="27" customFormat="1" ht="21" customHeight="1">
      <c r="A24" s="88" t="s">
        <v>2</v>
      </c>
      <c r="B24" s="89" t="s">
        <v>10</v>
      </c>
      <c r="C24" s="48">
        <v>0</v>
      </c>
      <c r="D24" s="48">
        <v>24</v>
      </c>
      <c r="E24" s="48">
        <v>0</v>
      </c>
      <c r="F24" s="48">
        <v>0</v>
      </c>
      <c r="G24" s="48">
        <f aca="true" t="shared" si="8" ref="G24:G32">SUM(H24:AB24)</f>
        <v>204</v>
      </c>
      <c r="H24" s="48">
        <v>0</v>
      </c>
      <c r="I24" s="48">
        <v>0</v>
      </c>
      <c r="J24" s="48">
        <v>0</v>
      </c>
      <c r="K24" s="48">
        <v>0</v>
      </c>
      <c r="L24" s="48">
        <v>6</v>
      </c>
      <c r="M24" s="48">
        <v>4</v>
      </c>
      <c r="N24" s="48">
        <v>3</v>
      </c>
      <c r="O24" s="48">
        <v>0</v>
      </c>
      <c r="P24" s="48">
        <v>0</v>
      </c>
      <c r="Q24" s="48">
        <v>5</v>
      </c>
      <c r="R24" s="48">
        <v>32</v>
      </c>
      <c r="S24" s="48">
        <v>39</v>
      </c>
      <c r="T24" s="48">
        <v>32</v>
      </c>
      <c r="U24" s="48">
        <v>24</v>
      </c>
      <c r="V24" s="48">
        <v>6</v>
      </c>
      <c r="W24" s="48">
        <v>5</v>
      </c>
      <c r="X24" s="48">
        <v>5</v>
      </c>
      <c r="Y24" s="48">
        <v>7</v>
      </c>
      <c r="Z24" s="48">
        <v>13</v>
      </c>
      <c r="AA24" s="48">
        <v>23</v>
      </c>
      <c r="AB24" s="92">
        <v>0</v>
      </c>
      <c r="AC24" s="51"/>
      <c r="AD24" s="69">
        <f>C24+D24+E24+F24+G24+C37+D37+E37+F37+G37</f>
        <v>696</v>
      </c>
      <c r="AE24" s="53">
        <f>AD24/AD23*100</f>
        <v>11.915767847971239</v>
      </c>
    </row>
    <row r="25" spans="1:31" s="27" customFormat="1" ht="21" customHeight="1">
      <c r="A25" s="88" t="s">
        <v>2</v>
      </c>
      <c r="B25" s="89" t="s">
        <v>7</v>
      </c>
      <c r="C25" s="48">
        <v>0</v>
      </c>
      <c r="D25" s="48">
        <v>100</v>
      </c>
      <c r="E25" s="48">
        <v>0</v>
      </c>
      <c r="F25" s="48">
        <v>0</v>
      </c>
      <c r="G25" s="48">
        <f t="shared" si="8"/>
        <v>991</v>
      </c>
      <c r="H25" s="48">
        <v>0</v>
      </c>
      <c r="I25" s="48">
        <v>0</v>
      </c>
      <c r="J25" s="48">
        <v>0</v>
      </c>
      <c r="K25" s="48">
        <v>0</v>
      </c>
      <c r="L25" s="48">
        <v>13</v>
      </c>
      <c r="M25" s="48">
        <v>15</v>
      </c>
      <c r="N25" s="48">
        <v>21</v>
      </c>
      <c r="O25" s="48">
        <v>0</v>
      </c>
      <c r="P25" s="48">
        <v>0</v>
      </c>
      <c r="Q25" s="48">
        <v>19</v>
      </c>
      <c r="R25" s="48">
        <v>95</v>
      </c>
      <c r="S25" s="48">
        <v>145</v>
      </c>
      <c r="T25" s="48">
        <v>119</v>
      </c>
      <c r="U25" s="48">
        <v>195</v>
      </c>
      <c r="V25" s="48">
        <v>64</v>
      </c>
      <c r="W25" s="48">
        <v>92</v>
      </c>
      <c r="X25" s="48">
        <v>35</v>
      </c>
      <c r="Y25" s="48">
        <v>57</v>
      </c>
      <c r="Z25" s="48">
        <v>25</v>
      </c>
      <c r="AA25" s="48">
        <v>96</v>
      </c>
      <c r="AB25" s="92">
        <v>0</v>
      </c>
      <c r="AC25" s="51"/>
      <c r="AD25" s="69">
        <f t="shared" si="7"/>
        <v>4875</v>
      </c>
      <c r="AE25" s="53">
        <f>AD25/AD23*100</f>
        <v>83.46173600410889</v>
      </c>
    </row>
    <row r="26" spans="1:31" s="27" customFormat="1" ht="21" customHeight="1">
      <c r="A26" s="88" t="s">
        <v>2</v>
      </c>
      <c r="B26" s="89" t="s">
        <v>9</v>
      </c>
      <c r="C26" s="48">
        <v>0</v>
      </c>
      <c r="D26" s="48">
        <v>2</v>
      </c>
      <c r="E26" s="48">
        <v>0</v>
      </c>
      <c r="F26" s="48">
        <v>0</v>
      </c>
      <c r="G26" s="48">
        <f t="shared" si="8"/>
        <v>29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1</v>
      </c>
      <c r="N26" s="48">
        <v>0</v>
      </c>
      <c r="O26" s="48">
        <v>0</v>
      </c>
      <c r="P26" s="48">
        <v>0</v>
      </c>
      <c r="Q26" s="48">
        <v>1</v>
      </c>
      <c r="R26" s="48">
        <v>2</v>
      </c>
      <c r="S26" s="48">
        <v>1</v>
      </c>
      <c r="T26" s="48">
        <v>3</v>
      </c>
      <c r="U26" s="48">
        <v>1</v>
      </c>
      <c r="V26" s="48">
        <v>2</v>
      </c>
      <c r="W26" s="48">
        <v>1</v>
      </c>
      <c r="X26" s="48">
        <v>7</v>
      </c>
      <c r="Y26" s="48">
        <v>9</v>
      </c>
      <c r="Z26" s="48">
        <v>0</v>
      </c>
      <c r="AA26" s="48">
        <v>1</v>
      </c>
      <c r="AB26" s="92">
        <v>0</v>
      </c>
      <c r="AC26" s="51"/>
      <c r="AD26" s="69">
        <f t="shared" si="7"/>
        <v>225</v>
      </c>
      <c r="AE26" s="54">
        <f>AD26/AD23*100</f>
        <v>3.8520801232665636</v>
      </c>
    </row>
    <row r="27" spans="1:33" s="41" customFormat="1" ht="21" customHeight="1">
      <c r="A27" s="88" t="s">
        <v>2</v>
      </c>
      <c r="B27" s="90" t="s">
        <v>8</v>
      </c>
      <c r="C27" s="48">
        <v>0</v>
      </c>
      <c r="D27" s="48">
        <v>0</v>
      </c>
      <c r="E27" s="48">
        <v>0</v>
      </c>
      <c r="F27" s="48">
        <v>0</v>
      </c>
      <c r="G27" s="48">
        <f t="shared" si="8"/>
        <v>2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1</v>
      </c>
      <c r="T27" s="48">
        <v>0</v>
      </c>
      <c r="U27" s="48">
        <v>1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92">
        <v>0</v>
      </c>
      <c r="AC27" s="52"/>
      <c r="AD27" s="69">
        <f>C27+D27+E27+F27+G27+C40+D40+E40+F40+G40</f>
        <v>45</v>
      </c>
      <c r="AE27" s="54">
        <f>AD27/AD23*100</f>
        <v>0.7704160246533128</v>
      </c>
      <c r="AF27" s="40"/>
      <c r="AG27" s="40"/>
    </row>
    <row r="28" spans="1:33" s="29" customFormat="1" ht="21" customHeight="1">
      <c r="A28" s="109" t="s">
        <v>46</v>
      </c>
      <c r="B28" s="90" t="s">
        <v>12</v>
      </c>
      <c r="C28" s="48">
        <v>0</v>
      </c>
      <c r="D28" s="48">
        <v>0</v>
      </c>
      <c r="E28" s="48">
        <v>0</v>
      </c>
      <c r="F28" s="48">
        <v>0</v>
      </c>
      <c r="G28" s="48">
        <f t="shared" si="8"/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92">
        <v>0</v>
      </c>
      <c r="AC28" s="51"/>
      <c r="AD28" s="69">
        <f t="shared" si="7"/>
        <v>0</v>
      </c>
      <c r="AE28" s="54">
        <f>AE24+AE25+AE26+AE27</f>
        <v>100</v>
      </c>
      <c r="AF28" s="28"/>
      <c r="AG28" s="28"/>
    </row>
    <row r="29" spans="1:33" s="29" customFormat="1" ht="21" customHeight="1">
      <c r="A29" s="109"/>
      <c r="B29" s="90" t="s">
        <v>41</v>
      </c>
      <c r="C29" s="48">
        <v>0</v>
      </c>
      <c r="D29" s="48">
        <v>0</v>
      </c>
      <c r="E29" s="48">
        <v>0</v>
      </c>
      <c r="F29" s="48">
        <v>0</v>
      </c>
      <c r="G29" s="48">
        <f t="shared" si="8"/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92">
        <v>0</v>
      </c>
      <c r="AC29" s="51"/>
      <c r="AD29" s="70">
        <f>AD24+AD25+AD26+AD27</f>
        <v>5841</v>
      </c>
      <c r="AE29" s="28"/>
      <c r="AF29" s="28"/>
      <c r="AG29" s="28"/>
    </row>
    <row r="30" spans="1:33" s="29" customFormat="1" ht="30.75" customHeight="1">
      <c r="A30" s="109"/>
      <c r="B30" s="90" t="s">
        <v>22</v>
      </c>
      <c r="C30" s="48">
        <v>0</v>
      </c>
      <c r="D30" s="48">
        <v>0</v>
      </c>
      <c r="E30" s="48">
        <v>0</v>
      </c>
      <c r="F30" s="48">
        <v>0</v>
      </c>
      <c r="G30" s="48">
        <f t="shared" si="8"/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92">
        <v>0</v>
      </c>
      <c r="AC30" s="51"/>
      <c r="AD30" s="70"/>
      <c r="AE30" s="28"/>
      <c r="AF30" s="28"/>
      <c r="AG30" s="28"/>
    </row>
    <row r="31" spans="1:33" s="29" customFormat="1" ht="32.25" customHeight="1">
      <c r="A31" s="109"/>
      <c r="B31" s="90" t="s">
        <v>23</v>
      </c>
      <c r="C31" s="48">
        <v>0</v>
      </c>
      <c r="D31" s="48">
        <v>0</v>
      </c>
      <c r="E31" s="48">
        <v>0</v>
      </c>
      <c r="F31" s="48">
        <v>0</v>
      </c>
      <c r="G31" s="48">
        <f t="shared" si="8"/>
        <v>2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1</v>
      </c>
      <c r="T31" s="48">
        <v>0</v>
      </c>
      <c r="U31" s="48">
        <v>1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92">
        <v>0</v>
      </c>
      <c r="AC31" s="51"/>
      <c r="AD31" s="76"/>
      <c r="AE31" s="28"/>
      <c r="AF31" s="28"/>
      <c r="AG31" s="28"/>
    </row>
    <row r="32" spans="1:30" s="55" customFormat="1" ht="15.75" customHeight="1">
      <c r="A32" s="58">
        <v>4</v>
      </c>
      <c r="B32" s="16" t="s">
        <v>1</v>
      </c>
      <c r="C32" s="48">
        <v>0</v>
      </c>
      <c r="D32" s="48">
        <v>5</v>
      </c>
      <c r="E32" s="48">
        <v>0</v>
      </c>
      <c r="F32" s="48">
        <v>0</v>
      </c>
      <c r="G32" s="48">
        <f t="shared" si="8"/>
        <v>37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2</v>
      </c>
      <c r="R32" s="48">
        <v>5</v>
      </c>
      <c r="S32" s="48">
        <v>6</v>
      </c>
      <c r="T32" s="48">
        <v>10</v>
      </c>
      <c r="U32" s="48">
        <v>4</v>
      </c>
      <c r="V32" s="48">
        <v>3</v>
      </c>
      <c r="W32" s="48">
        <v>7</v>
      </c>
      <c r="X32" s="48">
        <v>0</v>
      </c>
      <c r="Y32" s="48">
        <v>0</v>
      </c>
      <c r="Z32" s="48">
        <v>0</v>
      </c>
      <c r="AA32" s="48">
        <v>0</v>
      </c>
      <c r="AB32" s="92">
        <v>0</v>
      </c>
      <c r="AC32" s="49"/>
      <c r="AD32" s="77"/>
    </row>
    <row r="33" spans="1:30" s="26" customFormat="1" ht="18" customHeight="1">
      <c r="A33" s="58" t="s">
        <v>11</v>
      </c>
      <c r="B33" s="85" t="s">
        <v>39</v>
      </c>
      <c r="C33" s="86">
        <f aca="true" t="shared" si="9" ref="C33:AB33">C34</f>
        <v>2384</v>
      </c>
      <c r="D33" s="86">
        <f t="shared" si="9"/>
        <v>0</v>
      </c>
      <c r="E33" s="86">
        <f t="shared" si="9"/>
        <v>0</v>
      </c>
      <c r="F33" s="86">
        <f t="shared" si="9"/>
        <v>0</v>
      </c>
      <c r="G33" s="86">
        <f>G34</f>
        <v>2956</v>
      </c>
      <c r="H33" s="86">
        <f t="shared" si="9"/>
        <v>324</v>
      </c>
      <c r="I33" s="86">
        <f t="shared" si="9"/>
        <v>413</v>
      </c>
      <c r="J33" s="86">
        <f t="shared" si="9"/>
        <v>105</v>
      </c>
      <c r="K33" s="86">
        <f t="shared" si="9"/>
        <v>63</v>
      </c>
      <c r="L33" s="86">
        <f t="shared" si="9"/>
        <v>137</v>
      </c>
      <c r="M33" s="86">
        <f t="shared" si="9"/>
        <v>112</v>
      </c>
      <c r="N33" s="86">
        <f t="shared" si="9"/>
        <v>110</v>
      </c>
      <c r="O33" s="86">
        <f t="shared" si="9"/>
        <v>7</v>
      </c>
      <c r="P33" s="86">
        <f t="shared" si="9"/>
        <v>166</v>
      </c>
      <c r="Q33" s="86">
        <f t="shared" si="9"/>
        <v>157</v>
      </c>
      <c r="R33" s="86">
        <f t="shared" si="9"/>
        <v>502</v>
      </c>
      <c r="S33" s="86">
        <f t="shared" si="9"/>
        <v>519</v>
      </c>
      <c r="T33" s="86">
        <f t="shared" si="9"/>
        <v>12</v>
      </c>
      <c r="U33" s="86">
        <f t="shared" si="9"/>
        <v>25</v>
      </c>
      <c r="V33" s="86">
        <f t="shared" si="9"/>
        <v>14</v>
      </c>
      <c r="W33" s="86">
        <f t="shared" si="9"/>
        <v>16</v>
      </c>
      <c r="X33" s="86">
        <f t="shared" si="9"/>
        <v>68</v>
      </c>
      <c r="Y33" s="86">
        <f t="shared" si="9"/>
        <v>50</v>
      </c>
      <c r="Z33" s="86">
        <f t="shared" si="9"/>
        <v>78</v>
      </c>
      <c r="AA33" s="86">
        <f t="shared" si="9"/>
        <v>78</v>
      </c>
      <c r="AB33" s="87">
        <f t="shared" si="9"/>
        <v>0</v>
      </c>
      <c r="AC33" s="61"/>
      <c r="AD33" s="78"/>
    </row>
    <row r="34" spans="1:30" s="26" customFormat="1" ht="18.75" customHeight="1">
      <c r="A34" s="58">
        <v>1</v>
      </c>
      <c r="B34" s="85" t="s">
        <v>42</v>
      </c>
      <c r="C34" s="86">
        <f>C35+C36</f>
        <v>2384</v>
      </c>
      <c r="D34" s="86">
        <f>D35+D36</f>
        <v>0</v>
      </c>
      <c r="E34" s="86">
        <f>E35+E36</f>
        <v>0</v>
      </c>
      <c r="F34" s="86">
        <f>F35+F36</f>
        <v>0</v>
      </c>
      <c r="G34" s="86">
        <f>G35+G36</f>
        <v>2956</v>
      </c>
      <c r="H34" s="86">
        <f aca="true" t="shared" si="10" ref="H34:AB34">H35+H36</f>
        <v>324</v>
      </c>
      <c r="I34" s="86">
        <f t="shared" si="10"/>
        <v>413</v>
      </c>
      <c r="J34" s="86">
        <f t="shared" si="10"/>
        <v>105</v>
      </c>
      <c r="K34" s="86">
        <f t="shared" si="10"/>
        <v>63</v>
      </c>
      <c r="L34" s="86">
        <f t="shared" si="10"/>
        <v>137</v>
      </c>
      <c r="M34" s="86">
        <f t="shared" si="10"/>
        <v>112</v>
      </c>
      <c r="N34" s="86">
        <f t="shared" si="10"/>
        <v>110</v>
      </c>
      <c r="O34" s="86">
        <f t="shared" si="10"/>
        <v>7</v>
      </c>
      <c r="P34" s="86">
        <f t="shared" si="10"/>
        <v>166</v>
      </c>
      <c r="Q34" s="86">
        <f t="shared" si="10"/>
        <v>157</v>
      </c>
      <c r="R34" s="86">
        <f t="shared" si="10"/>
        <v>502</v>
      </c>
      <c r="S34" s="86">
        <f t="shared" si="10"/>
        <v>519</v>
      </c>
      <c r="T34" s="86">
        <f t="shared" si="10"/>
        <v>12</v>
      </c>
      <c r="U34" s="86">
        <f t="shared" si="10"/>
        <v>25</v>
      </c>
      <c r="V34" s="86">
        <f t="shared" si="10"/>
        <v>14</v>
      </c>
      <c r="W34" s="86">
        <f t="shared" si="10"/>
        <v>16</v>
      </c>
      <c r="X34" s="86">
        <f t="shared" si="10"/>
        <v>68</v>
      </c>
      <c r="Y34" s="86">
        <f t="shared" si="10"/>
        <v>50</v>
      </c>
      <c r="Z34" s="86">
        <f t="shared" si="10"/>
        <v>78</v>
      </c>
      <c r="AA34" s="86">
        <f t="shared" si="10"/>
        <v>78</v>
      </c>
      <c r="AB34" s="86">
        <f t="shared" si="10"/>
        <v>0</v>
      </c>
      <c r="AC34" s="61"/>
      <c r="AD34" s="78"/>
    </row>
    <row r="35" spans="1:30" s="25" customFormat="1" ht="27.75" customHeight="1">
      <c r="A35" s="82">
        <v>2</v>
      </c>
      <c r="B35" s="85" t="s">
        <v>37</v>
      </c>
      <c r="C35" s="83">
        <v>513</v>
      </c>
      <c r="D35" s="83">
        <v>0</v>
      </c>
      <c r="E35" s="83">
        <v>0</v>
      </c>
      <c r="F35" s="83">
        <v>0</v>
      </c>
      <c r="G35" s="83">
        <f>SUM(H35:AB35)</f>
        <v>338</v>
      </c>
      <c r="H35" s="83">
        <v>37</v>
      </c>
      <c r="I35" s="83">
        <v>77</v>
      </c>
      <c r="J35" s="83">
        <v>25</v>
      </c>
      <c r="K35" s="83">
        <v>10</v>
      </c>
      <c r="L35" s="83">
        <v>0</v>
      </c>
      <c r="M35" s="83">
        <v>0</v>
      </c>
      <c r="N35" s="83">
        <v>0</v>
      </c>
      <c r="O35" s="83">
        <v>2</v>
      </c>
      <c r="P35" s="83">
        <v>37</v>
      </c>
      <c r="Q35" s="83">
        <v>0</v>
      </c>
      <c r="R35" s="83">
        <v>75</v>
      </c>
      <c r="S35" s="83">
        <v>75</v>
      </c>
      <c r="T35" s="83">
        <v>0</v>
      </c>
      <c r="U35" s="83">
        <v>0</v>
      </c>
      <c r="V35" s="83">
        <v>0</v>
      </c>
      <c r="W35" s="83">
        <v>0</v>
      </c>
      <c r="X35" s="83">
        <v>0</v>
      </c>
      <c r="Y35" s="83">
        <v>0</v>
      </c>
      <c r="Z35" s="83">
        <v>0</v>
      </c>
      <c r="AA35" s="83">
        <v>0</v>
      </c>
      <c r="AB35" s="83">
        <v>0</v>
      </c>
      <c r="AC35" s="30"/>
      <c r="AD35" s="75"/>
    </row>
    <row r="36" spans="1:30" s="25" customFormat="1" ht="24.75" customHeight="1">
      <c r="A36" s="82">
        <v>3</v>
      </c>
      <c r="B36" s="85" t="s">
        <v>36</v>
      </c>
      <c r="C36" s="86">
        <f aca="true" t="shared" si="11" ref="C36:I36">SUM(C37:C40)</f>
        <v>1871</v>
      </c>
      <c r="D36" s="86">
        <f t="shared" si="11"/>
        <v>0</v>
      </c>
      <c r="E36" s="86">
        <f t="shared" si="11"/>
        <v>0</v>
      </c>
      <c r="F36" s="86">
        <f t="shared" si="11"/>
        <v>0</v>
      </c>
      <c r="G36" s="86">
        <f t="shared" si="11"/>
        <v>2618</v>
      </c>
      <c r="H36" s="86">
        <f t="shared" si="11"/>
        <v>287</v>
      </c>
      <c r="I36" s="86">
        <f t="shared" si="11"/>
        <v>336</v>
      </c>
      <c r="J36" s="86">
        <f aca="true" t="shared" si="12" ref="J36:AB36">SUM(J37:J40)</f>
        <v>80</v>
      </c>
      <c r="K36" s="86">
        <f t="shared" si="12"/>
        <v>53</v>
      </c>
      <c r="L36" s="86">
        <f t="shared" si="12"/>
        <v>137</v>
      </c>
      <c r="M36" s="86">
        <f t="shared" si="12"/>
        <v>112</v>
      </c>
      <c r="N36" s="86">
        <f t="shared" si="12"/>
        <v>110</v>
      </c>
      <c r="O36" s="86">
        <f t="shared" si="12"/>
        <v>5</v>
      </c>
      <c r="P36" s="86">
        <f t="shared" si="12"/>
        <v>129</v>
      </c>
      <c r="Q36" s="86">
        <f t="shared" si="12"/>
        <v>157</v>
      </c>
      <c r="R36" s="86">
        <f t="shared" si="12"/>
        <v>427</v>
      </c>
      <c r="S36" s="86">
        <f t="shared" si="12"/>
        <v>444</v>
      </c>
      <c r="T36" s="86">
        <f t="shared" si="12"/>
        <v>12</v>
      </c>
      <c r="U36" s="86">
        <f t="shared" si="12"/>
        <v>25</v>
      </c>
      <c r="V36" s="86">
        <f t="shared" si="12"/>
        <v>14</v>
      </c>
      <c r="W36" s="86">
        <f t="shared" si="12"/>
        <v>16</v>
      </c>
      <c r="X36" s="86">
        <f t="shared" si="12"/>
        <v>68</v>
      </c>
      <c r="Y36" s="86">
        <f t="shared" si="12"/>
        <v>50</v>
      </c>
      <c r="Z36" s="86">
        <f t="shared" si="12"/>
        <v>78</v>
      </c>
      <c r="AA36" s="86">
        <f t="shared" si="12"/>
        <v>78</v>
      </c>
      <c r="AB36" s="87">
        <f t="shared" si="12"/>
        <v>0</v>
      </c>
      <c r="AC36" s="61"/>
      <c r="AD36" s="75"/>
    </row>
    <row r="37" spans="1:30" s="27" customFormat="1" ht="18.75" customHeight="1">
      <c r="A37" s="88" t="s">
        <v>2</v>
      </c>
      <c r="B37" s="89" t="s">
        <v>10</v>
      </c>
      <c r="C37" s="48">
        <v>240</v>
      </c>
      <c r="D37" s="48">
        <v>0</v>
      </c>
      <c r="E37" s="48">
        <v>0</v>
      </c>
      <c r="F37" s="48">
        <v>0</v>
      </c>
      <c r="G37" s="48">
        <f aca="true" t="shared" si="13" ref="G37:G45">SUM(H37:AB37)</f>
        <v>228</v>
      </c>
      <c r="H37" s="48">
        <v>41</v>
      </c>
      <c r="I37" s="48">
        <v>26</v>
      </c>
      <c r="J37" s="48">
        <v>6</v>
      </c>
      <c r="K37" s="48">
        <v>6</v>
      </c>
      <c r="L37" s="48">
        <v>19</v>
      </c>
      <c r="M37" s="48">
        <v>3</v>
      </c>
      <c r="N37" s="48">
        <v>1</v>
      </c>
      <c r="O37" s="48">
        <v>1</v>
      </c>
      <c r="P37" s="48">
        <v>11</v>
      </c>
      <c r="Q37" s="48">
        <v>17</v>
      </c>
      <c r="R37" s="48">
        <v>45</v>
      </c>
      <c r="S37" s="48">
        <v>24</v>
      </c>
      <c r="T37" s="48">
        <v>5</v>
      </c>
      <c r="U37" s="48">
        <v>1</v>
      </c>
      <c r="V37" s="48">
        <v>1</v>
      </c>
      <c r="W37" s="48">
        <v>1</v>
      </c>
      <c r="X37" s="48">
        <v>5</v>
      </c>
      <c r="Y37" s="48">
        <v>3</v>
      </c>
      <c r="Z37" s="48">
        <v>6</v>
      </c>
      <c r="AA37" s="48">
        <v>6</v>
      </c>
      <c r="AB37" s="92">
        <v>0</v>
      </c>
      <c r="AC37" s="51"/>
      <c r="AD37" s="69"/>
    </row>
    <row r="38" spans="1:30" s="27" customFormat="1" ht="18.75" customHeight="1">
      <c r="A38" s="88" t="s">
        <v>2</v>
      </c>
      <c r="B38" s="89" t="s">
        <v>7</v>
      </c>
      <c r="C38" s="48">
        <v>1568</v>
      </c>
      <c r="D38" s="48">
        <v>0</v>
      </c>
      <c r="E38" s="48">
        <v>0</v>
      </c>
      <c r="F38" s="48">
        <v>0</v>
      </c>
      <c r="G38" s="48">
        <f t="shared" si="13"/>
        <v>2216</v>
      </c>
      <c r="H38" s="48">
        <v>232</v>
      </c>
      <c r="I38" s="48">
        <v>295</v>
      </c>
      <c r="J38" s="48">
        <v>67</v>
      </c>
      <c r="K38" s="48">
        <v>41</v>
      </c>
      <c r="L38" s="48">
        <v>109</v>
      </c>
      <c r="M38" s="48">
        <v>107</v>
      </c>
      <c r="N38" s="48">
        <v>109</v>
      </c>
      <c r="O38" s="48">
        <v>3</v>
      </c>
      <c r="P38" s="48">
        <v>98</v>
      </c>
      <c r="Q38" s="48">
        <v>133</v>
      </c>
      <c r="R38" s="48">
        <v>371</v>
      </c>
      <c r="S38" s="48">
        <v>356</v>
      </c>
      <c r="T38" s="48">
        <v>7</v>
      </c>
      <c r="U38" s="48">
        <v>24</v>
      </c>
      <c r="V38" s="48">
        <v>12</v>
      </c>
      <c r="W38" s="48">
        <v>15</v>
      </c>
      <c r="X38" s="48">
        <v>60</v>
      </c>
      <c r="Y38" s="48">
        <v>41</v>
      </c>
      <c r="Z38" s="48">
        <v>69</v>
      </c>
      <c r="AA38" s="48">
        <v>67</v>
      </c>
      <c r="AB38" s="92">
        <v>0</v>
      </c>
      <c r="AC38" s="51"/>
      <c r="AD38" s="69"/>
    </row>
    <row r="39" spans="1:30" s="27" customFormat="1" ht="18.75" customHeight="1">
      <c r="A39" s="88" t="s">
        <v>2</v>
      </c>
      <c r="B39" s="89" t="s">
        <v>9</v>
      </c>
      <c r="C39" s="48">
        <v>42</v>
      </c>
      <c r="D39" s="48">
        <v>0</v>
      </c>
      <c r="E39" s="48">
        <v>0</v>
      </c>
      <c r="F39" s="48">
        <v>0</v>
      </c>
      <c r="G39" s="48">
        <f t="shared" si="13"/>
        <v>152</v>
      </c>
      <c r="H39" s="48">
        <v>11</v>
      </c>
      <c r="I39" s="48">
        <v>13</v>
      </c>
      <c r="J39" s="48">
        <v>7</v>
      </c>
      <c r="K39" s="48">
        <v>5</v>
      </c>
      <c r="L39" s="48">
        <v>9</v>
      </c>
      <c r="M39" s="48">
        <v>2</v>
      </c>
      <c r="N39" s="48">
        <v>0</v>
      </c>
      <c r="O39" s="48">
        <v>1</v>
      </c>
      <c r="P39" s="48">
        <v>11</v>
      </c>
      <c r="Q39" s="48">
        <v>6</v>
      </c>
      <c r="R39" s="48">
        <v>11</v>
      </c>
      <c r="S39" s="48">
        <v>61</v>
      </c>
      <c r="T39" s="48">
        <v>0</v>
      </c>
      <c r="U39" s="48">
        <v>0</v>
      </c>
      <c r="V39" s="48">
        <v>1</v>
      </c>
      <c r="W39" s="48">
        <v>0</v>
      </c>
      <c r="X39" s="48">
        <v>2</v>
      </c>
      <c r="Y39" s="48">
        <v>6</v>
      </c>
      <c r="Z39" s="48">
        <v>2</v>
      </c>
      <c r="AA39" s="48">
        <v>4</v>
      </c>
      <c r="AB39" s="92">
        <v>0</v>
      </c>
      <c r="AC39" s="51"/>
      <c r="AD39" s="70"/>
    </row>
    <row r="40" spans="1:33" s="41" customFormat="1" ht="18.75" customHeight="1">
      <c r="A40" s="88" t="s">
        <v>2</v>
      </c>
      <c r="B40" s="90" t="s">
        <v>8</v>
      </c>
      <c r="C40" s="48">
        <v>21</v>
      </c>
      <c r="D40" s="48">
        <v>0</v>
      </c>
      <c r="E40" s="48">
        <v>0</v>
      </c>
      <c r="F40" s="48">
        <v>0</v>
      </c>
      <c r="G40" s="48">
        <f t="shared" si="13"/>
        <v>22</v>
      </c>
      <c r="H40" s="48">
        <v>3</v>
      </c>
      <c r="I40" s="48">
        <v>2</v>
      </c>
      <c r="J40" s="48">
        <v>0</v>
      </c>
      <c r="K40" s="48">
        <v>1</v>
      </c>
      <c r="L40" s="48">
        <v>0</v>
      </c>
      <c r="M40" s="48">
        <v>0</v>
      </c>
      <c r="N40" s="48">
        <v>0</v>
      </c>
      <c r="O40" s="48">
        <v>0</v>
      </c>
      <c r="P40" s="48">
        <v>9</v>
      </c>
      <c r="Q40" s="48">
        <v>1</v>
      </c>
      <c r="R40" s="48">
        <v>0</v>
      </c>
      <c r="S40" s="48">
        <v>3</v>
      </c>
      <c r="T40" s="48">
        <v>0</v>
      </c>
      <c r="U40" s="48">
        <v>0</v>
      </c>
      <c r="V40" s="48">
        <v>0</v>
      </c>
      <c r="W40" s="48">
        <v>0</v>
      </c>
      <c r="X40" s="48">
        <v>1</v>
      </c>
      <c r="Y40" s="48">
        <v>0</v>
      </c>
      <c r="Z40" s="48">
        <v>1</v>
      </c>
      <c r="AA40" s="48">
        <v>1</v>
      </c>
      <c r="AB40" s="92">
        <v>0</v>
      </c>
      <c r="AC40" s="52"/>
      <c r="AD40" s="71"/>
      <c r="AE40" s="40"/>
      <c r="AF40" s="40"/>
      <c r="AG40" s="40"/>
    </row>
    <row r="41" spans="1:33" s="29" customFormat="1" ht="22.5" customHeight="1">
      <c r="A41" s="109" t="s">
        <v>46</v>
      </c>
      <c r="B41" s="90" t="s">
        <v>12</v>
      </c>
      <c r="C41" s="48">
        <v>0</v>
      </c>
      <c r="D41" s="48">
        <v>0</v>
      </c>
      <c r="E41" s="48">
        <v>0</v>
      </c>
      <c r="F41" s="48">
        <v>0</v>
      </c>
      <c r="G41" s="48">
        <f t="shared" si="13"/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92">
        <v>0</v>
      </c>
      <c r="AC41" s="51"/>
      <c r="AD41" s="70"/>
      <c r="AE41" s="28"/>
      <c r="AF41" s="28"/>
      <c r="AG41" s="28"/>
    </row>
    <row r="42" spans="1:33" s="29" customFormat="1" ht="24" customHeight="1">
      <c r="A42" s="109"/>
      <c r="B42" s="90" t="s">
        <v>41</v>
      </c>
      <c r="C42" s="48">
        <v>0</v>
      </c>
      <c r="D42" s="48">
        <v>0</v>
      </c>
      <c r="E42" s="48">
        <v>0</v>
      </c>
      <c r="F42" s="48">
        <v>0</v>
      </c>
      <c r="G42" s="48">
        <f t="shared" si="13"/>
        <v>1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1</v>
      </c>
      <c r="T42" s="48">
        <v>0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92">
        <v>0</v>
      </c>
      <c r="AC42" s="51"/>
      <c r="AD42" s="70"/>
      <c r="AE42" s="28"/>
      <c r="AF42" s="28"/>
      <c r="AG42" s="28"/>
    </row>
    <row r="43" spans="1:33" s="29" customFormat="1" ht="31.5" customHeight="1">
      <c r="A43" s="109"/>
      <c r="B43" s="90" t="s">
        <v>22</v>
      </c>
      <c r="C43" s="48">
        <v>3</v>
      </c>
      <c r="D43" s="48">
        <v>0</v>
      </c>
      <c r="E43" s="48">
        <v>0</v>
      </c>
      <c r="F43" s="48">
        <v>0</v>
      </c>
      <c r="G43" s="48">
        <f t="shared" si="13"/>
        <v>2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2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92">
        <v>0</v>
      </c>
      <c r="AC43" s="51"/>
      <c r="AD43" s="70"/>
      <c r="AE43" s="28"/>
      <c r="AF43" s="28"/>
      <c r="AG43" s="28"/>
    </row>
    <row r="44" spans="1:33" s="29" customFormat="1" ht="33" customHeight="1">
      <c r="A44" s="109"/>
      <c r="B44" s="90" t="s">
        <v>23</v>
      </c>
      <c r="C44" s="48">
        <v>18</v>
      </c>
      <c r="D44" s="48">
        <v>0</v>
      </c>
      <c r="E44" s="48">
        <v>0</v>
      </c>
      <c r="F44" s="48">
        <v>0</v>
      </c>
      <c r="G44" s="48">
        <f t="shared" si="13"/>
        <v>21</v>
      </c>
      <c r="H44" s="48">
        <v>3</v>
      </c>
      <c r="I44" s="48">
        <v>2</v>
      </c>
      <c r="J44" s="48">
        <v>2</v>
      </c>
      <c r="K44" s="48">
        <v>1</v>
      </c>
      <c r="L44" s="48">
        <v>0</v>
      </c>
      <c r="M44" s="48">
        <v>0</v>
      </c>
      <c r="N44" s="48">
        <v>0</v>
      </c>
      <c r="O44" s="48">
        <v>0</v>
      </c>
      <c r="P44" s="48">
        <v>7</v>
      </c>
      <c r="Q44" s="48">
        <v>1</v>
      </c>
      <c r="R44" s="48">
        <v>0</v>
      </c>
      <c r="S44" s="48">
        <v>2</v>
      </c>
      <c r="T44" s="48">
        <v>0</v>
      </c>
      <c r="U44" s="48">
        <v>0</v>
      </c>
      <c r="V44" s="48">
        <v>0</v>
      </c>
      <c r="W44" s="48">
        <v>0</v>
      </c>
      <c r="X44" s="48">
        <v>1</v>
      </c>
      <c r="Y44" s="48">
        <v>0</v>
      </c>
      <c r="Z44" s="48">
        <v>1</v>
      </c>
      <c r="AA44" s="48">
        <v>1</v>
      </c>
      <c r="AB44" s="92">
        <v>0</v>
      </c>
      <c r="AC44" s="51"/>
      <c r="AD44" s="76"/>
      <c r="AE44" s="28"/>
      <c r="AF44" s="28"/>
      <c r="AG44" s="28"/>
    </row>
    <row r="45" spans="1:33" s="17" customFormat="1" ht="14.25" customHeight="1">
      <c r="A45" s="58">
        <v>4</v>
      </c>
      <c r="B45" s="16" t="s">
        <v>1</v>
      </c>
      <c r="C45" s="48">
        <v>5</v>
      </c>
      <c r="D45" s="48">
        <v>0</v>
      </c>
      <c r="E45" s="48">
        <v>0</v>
      </c>
      <c r="F45" s="48">
        <v>0</v>
      </c>
      <c r="G45" s="48">
        <f t="shared" si="13"/>
        <v>13</v>
      </c>
      <c r="H45" s="48">
        <v>4</v>
      </c>
      <c r="I45" s="48">
        <v>3</v>
      </c>
      <c r="J45" s="48">
        <v>0</v>
      </c>
      <c r="K45" s="48">
        <v>2</v>
      </c>
      <c r="L45" s="48">
        <v>0</v>
      </c>
      <c r="M45" s="48">
        <v>0</v>
      </c>
      <c r="N45" s="48">
        <v>1</v>
      </c>
      <c r="O45" s="48">
        <v>0</v>
      </c>
      <c r="P45" s="48">
        <v>2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1</v>
      </c>
      <c r="AA45" s="48">
        <v>0</v>
      </c>
      <c r="AB45" s="92">
        <v>0</v>
      </c>
      <c r="AC45" s="49"/>
      <c r="AD45" s="79"/>
      <c r="AE45" s="15"/>
      <c r="AF45" s="15"/>
      <c r="AG45" s="15"/>
    </row>
    <row r="46" spans="1:33" s="26" customFormat="1" ht="33" customHeight="1" thickBot="1">
      <c r="A46" s="93" t="s">
        <v>25</v>
      </c>
      <c r="B46" s="94" t="s">
        <v>43</v>
      </c>
      <c r="C46" s="95">
        <f>C7+C20+C33</f>
        <v>2433</v>
      </c>
      <c r="D46" s="95">
        <f>D7+D20+D33</f>
        <v>141</v>
      </c>
      <c r="E46" s="95">
        <f aca="true" t="shared" si="14" ref="E46:AB46">E7+E20+E33</f>
        <v>24</v>
      </c>
      <c r="F46" s="95">
        <f t="shared" si="14"/>
        <v>13</v>
      </c>
      <c r="G46" s="95">
        <f>G7+G20+G33</f>
        <v>4583</v>
      </c>
      <c r="H46" s="95">
        <f t="shared" si="14"/>
        <v>335</v>
      </c>
      <c r="I46" s="95">
        <f t="shared" si="14"/>
        <v>430</v>
      </c>
      <c r="J46" s="95">
        <f t="shared" si="14"/>
        <v>109</v>
      </c>
      <c r="K46" s="95">
        <f t="shared" si="14"/>
        <v>69</v>
      </c>
      <c r="L46" s="95">
        <f t="shared" si="14"/>
        <v>159</v>
      </c>
      <c r="M46" s="95">
        <f t="shared" si="14"/>
        <v>139</v>
      </c>
      <c r="N46" s="95">
        <f t="shared" si="14"/>
        <v>140</v>
      </c>
      <c r="O46" s="95">
        <f t="shared" si="14"/>
        <v>8</v>
      </c>
      <c r="P46" s="95">
        <f t="shared" si="14"/>
        <v>179</v>
      </c>
      <c r="Q46" s="95">
        <f t="shared" si="14"/>
        <v>188</v>
      </c>
      <c r="R46" s="95">
        <f t="shared" si="14"/>
        <v>666</v>
      </c>
      <c r="S46" s="95">
        <f t="shared" si="14"/>
        <v>768</v>
      </c>
      <c r="T46" s="95">
        <f t="shared" si="14"/>
        <v>217</v>
      </c>
      <c r="U46" s="95">
        <f t="shared" si="14"/>
        <v>338</v>
      </c>
      <c r="V46" s="95">
        <f t="shared" si="14"/>
        <v>102</v>
      </c>
      <c r="W46" s="95">
        <f t="shared" si="14"/>
        <v>155</v>
      </c>
      <c r="X46" s="95">
        <f t="shared" si="14"/>
        <v>119</v>
      </c>
      <c r="Y46" s="95">
        <f t="shared" si="14"/>
        <v>133</v>
      </c>
      <c r="Z46" s="95">
        <f t="shared" si="14"/>
        <v>118</v>
      </c>
      <c r="AA46" s="95">
        <f t="shared" si="14"/>
        <v>211</v>
      </c>
      <c r="AB46" s="95">
        <f t="shared" si="14"/>
        <v>0</v>
      </c>
      <c r="AC46" s="62"/>
      <c r="AD46" s="78"/>
      <c r="AF46" s="26">
        <f>C22+D22+E22+F22+G22+C35+D35+E35+F35+G35</f>
        <v>1083</v>
      </c>
      <c r="AG46" s="26">
        <f>213+13+27+8+3+14</f>
        <v>278</v>
      </c>
    </row>
    <row r="47" spans="1:30" s="20" customFormat="1" ht="15" customHeight="1">
      <c r="A47" s="110" t="s">
        <v>50</v>
      </c>
      <c r="B47" s="110"/>
      <c r="C47" s="110"/>
      <c r="D47" s="110"/>
      <c r="E47" s="110"/>
      <c r="F47" s="110"/>
      <c r="G47" s="110"/>
      <c r="H47" s="110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9"/>
      <c r="T47" s="19"/>
      <c r="U47" s="19"/>
      <c r="V47" s="107"/>
      <c r="W47" s="107"/>
      <c r="X47" s="107"/>
      <c r="Y47" s="107"/>
      <c r="Z47" s="107"/>
      <c r="AA47" s="107"/>
      <c r="AB47" s="19"/>
      <c r="AC47" s="19"/>
      <c r="AD47" s="80"/>
    </row>
    <row r="48" spans="2:30" s="21" customFormat="1" ht="11.25" customHeight="1">
      <c r="B48" s="2"/>
      <c r="C48" s="34"/>
      <c r="D48" s="34"/>
      <c r="E48" s="35"/>
      <c r="F48" s="35"/>
      <c r="G48" s="31"/>
      <c r="H48" s="22"/>
      <c r="I48" s="22"/>
      <c r="K48" s="23"/>
      <c r="L48" s="23"/>
      <c r="M48" s="23"/>
      <c r="N48" s="23"/>
      <c r="O48" s="23"/>
      <c r="P48" s="23"/>
      <c r="Q48" s="23"/>
      <c r="S48" s="23"/>
      <c r="T48" s="23"/>
      <c r="U48" s="23"/>
      <c r="V48" s="108"/>
      <c r="W48" s="108"/>
      <c r="X48" s="108"/>
      <c r="Y48" s="108"/>
      <c r="Z48" s="108"/>
      <c r="AA48" s="108"/>
      <c r="AB48" s="23"/>
      <c r="AC48" s="23"/>
      <c r="AD48" s="81"/>
    </row>
    <row r="49" spans="2:30" s="24" customFormat="1" ht="12.75">
      <c r="B49" s="1"/>
      <c r="C49" s="36"/>
      <c r="D49" s="36"/>
      <c r="E49" s="37"/>
      <c r="F49" s="37"/>
      <c r="G49" s="32"/>
      <c r="Z49" s="46"/>
      <c r="AD49" s="81"/>
    </row>
    <row r="51" spans="5:29" ht="12.75"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</row>
    <row r="52" spans="5:29" ht="12.75"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</row>
    <row r="53" spans="5:29" ht="12.75"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</row>
    <row r="74" ht="12.75">
      <c r="C74" s="38">
        <f>557/560*100</f>
        <v>99.46428571428572</v>
      </c>
    </row>
    <row r="76" spans="3:4" ht="12.75">
      <c r="C76" s="38">
        <f>2433+141+24+13+4583</f>
        <v>7194</v>
      </c>
      <c r="D76" s="38">
        <f>270+6924</f>
        <v>7194</v>
      </c>
    </row>
    <row r="77" spans="3:4" ht="12.75">
      <c r="C77" s="38">
        <f>34+9+6+41+232+513+338</f>
        <v>1173</v>
      </c>
      <c r="D77" s="38">
        <f>C7+D7+E7+F7+G7+C20+D20+E20+F20+G20+C33+D33+E33+F33+G33</f>
        <v>7194</v>
      </c>
    </row>
    <row r="78" spans="3:4" ht="12.75">
      <c r="C78" s="38">
        <f>C76-C77</f>
        <v>6021</v>
      </c>
      <c r="D78" s="38">
        <f>1083+90</f>
        <v>1173</v>
      </c>
    </row>
    <row r="79" spans="3:5" ht="12.75">
      <c r="C79" s="38">
        <f>1823+3</f>
        <v>1826</v>
      </c>
      <c r="D79" s="38">
        <f>C9+D9+E9+F9+G9+C22+D22+E22+F22+G22+C35+D35+E35+F35+G35</f>
        <v>1173</v>
      </c>
      <c r="E79" s="39">
        <f>D79/D76*100</f>
        <v>16.305254378648872</v>
      </c>
    </row>
    <row r="80" spans="3:5" ht="12.75">
      <c r="C80" s="38">
        <f>532+1291</f>
        <v>1823</v>
      </c>
      <c r="D80" s="38">
        <f>C10+D10+E10+F10+G10+C23+D23+E23+F23+G23+C36+D36+E36+F36+G36</f>
        <v>6021</v>
      </c>
      <c r="E80" s="39">
        <f>D80/D76*100</f>
        <v>83.69474562135113</v>
      </c>
    </row>
    <row r="81" ht="12.75">
      <c r="C81" s="38">
        <f>180+5841</f>
        <v>6021</v>
      </c>
    </row>
    <row r="87" ht="12.75">
      <c r="B87" s="10">
        <f>2+2+3+12+21+21+42+12+24</f>
        <v>139</v>
      </c>
    </row>
    <row r="88" ht="12.75">
      <c r="B88" s="10">
        <f>300+24+50+17+7+2+23+75+75</f>
        <v>573</v>
      </c>
    </row>
    <row r="89" ht="12.75">
      <c r="B89" s="10">
        <f>139+573</f>
        <v>712</v>
      </c>
    </row>
  </sheetData>
  <sheetProtection/>
  <mergeCells count="27">
    <mergeCell ref="V47:AA47"/>
    <mergeCell ref="V48:AA48"/>
    <mergeCell ref="A15:A18"/>
    <mergeCell ref="A41:A44"/>
    <mergeCell ref="A28:A31"/>
    <mergeCell ref="A47:H47"/>
    <mergeCell ref="A4:A5"/>
    <mergeCell ref="T4:U4"/>
    <mergeCell ref="I4:I5"/>
    <mergeCell ref="C4:C5"/>
    <mergeCell ref="R4:S4"/>
    <mergeCell ref="J4:N4"/>
    <mergeCell ref="B4:B5"/>
    <mergeCell ref="E4:E5"/>
    <mergeCell ref="F4:F5"/>
    <mergeCell ref="G4:G5"/>
    <mergeCell ref="O4:Q4"/>
    <mergeCell ref="A3:AB3"/>
    <mergeCell ref="D4:D5"/>
    <mergeCell ref="H4:H5"/>
    <mergeCell ref="A1:B1"/>
    <mergeCell ref="A2:B2"/>
    <mergeCell ref="C1:T2"/>
    <mergeCell ref="AB4:AB5"/>
    <mergeCell ref="Z4:AA4"/>
    <mergeCell ref="X4:Y4"/>
    <mergeCell ref="V4:W4"/>
  </mergeCells>
  <printOptions/>
  <pageMargins left="0.29" right="0.15" top="0.3" bottom="0.3" header="0.05" footer="0.0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nhat</cp:lastModifiedBy>
  <cp:lastPrinted>2019-03-06T01:59:54Z</cp:lastPrinted>
  <dcterms:created xsi:type="dcterms:W3CDTF">2017-05-05T02:07:31Z</dcterms:created>
  <dcterms:modified xsi:type="dcterms:W3CDTF">2019-04-15T16:53:18Z</dcterms:modified>
  <cp:category/>
  <cp:version/>
  <cp:contentType/>
  <cp:contentStatus/>
</cp:coreProperties>
</file>